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4632" windowHeight="12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<sst xmlns="http://schemas.openxmlformats.org/spreadsheetml/2006/main" count="68" uniqueCount="61">
  <si>
    <t>Asset Description</t>
  </si>
  <si>
    <t>Cost</t>
  </si>
  <si>
    <t>Years</t>
  </si>
  <si>
    <t>Remaining</t>
  </si>
  <si>
    <t>Reserve</t>
  </si>
  <si>
    <t>Balance</t>
  </si>
  <si>
    <t>Transfer</t>
  </si>
  <si>
    <t>Limited Commons 1 - paving</t>
  </si>
  <si>
    <t>Limited Commons 2 - paving</t>
  </si>
  <si>
    <t>Limited Commons 3 - paving</t>
  </si>
  <si>
    <t>Playground</t>
  </si>
  <si>
    <t>Small Bridge</t>
  </si>
  <si>
    <t>Common Land Assets</t>
  </si>
  <si>
    <t>Main Equipment Shed</t>
  </si>
  <si>
    <t>Limited Commons 2 - lights</t>
  </si>
  <si>
    <t>Limited Commons 1 - lights</t>
  </si>
  <si>
    <t>Limited Commons 3 - lights</t>
  </si>
  <si>
    <t xml:space="preserve">  Total Limited Common 1</t>
  </si>
  <si>
    <t xml:space="preserve">  Total Limited Common 3</t>
  </si>
  <si>
    <t xml:space="preserve">  Total Limited Common 2</t>
  </si>
  <si>
    <t xml:space="preserve">  Total Limited Common 4</t>
  </si>
  <si>
    <t>Limited Commons 4 - paving</t>
  </si>
  <si>
    <t>Repl.</t>
  </si>
  <si>
    <t>Amt.</t>
  </si>
  <si>
    <t>Tennis Court / Basketball</t>
  </si>
  <si>
    <t xml:space="preserve"> </t>
  </si>
  <si>
    <t>sub-totals</t>
  </si>
  <si>
    <t>Total Fixed Assets</t>
  </si>
  <si>
    <t>Spa</t>
  </si>
  <si>
    <t>Pool</t>
  </si>
  <si>
    <t>Pool Structure &amp; Restrooms</t>
  </si>
  <si>
    <t>Construction fund reserve</t>
  </si>
  <si>
    <t xml:space="preserve">  General Fund Total</t>
  </si>
  <si>
    <t>Min. Annual</t>
  </si>
  <si>
    <t>Increase</t>
  </si>
  <si>
    <t>Net change</t>
  </si>
  <si>
    <t>LCA 1</t>
  </si>
  <si>
    <t>LCA 2</t>
  </si>
  <si>
    <t>LCA 3</t>
  </si>
  <si>
    <t>LCA 4</t>
  </si>
  <si>
    <t>Amount</t>
  </si>
  <si>
    <t>General</t>
  </si>
  <si>
    <t>Limited Commons 1 - structure (10)</t>
  </si>
  <si>
    <t>Limited Commons 2 - structure (7)</t>
  </si>
  <si>
    <t>Limited Commons 3 - structure (2)</t>
  </si>
  <si>
    <t>Limited Commons 4 - structure (3)</t>
  </si>
  <si>
    <t>Replacement cost per parking space</t>
  </si>
  <si>
    <t># of parking spaces per LCA</t>
  </si>
  <si>
    <t>Budget</t>
  </si>
  <si>
    <t># Units</t>
  </si>
  <si>
    <t>Average cost for:</t>
  </si>
  <si>
    <t>Paving</t>
  </si>
  <si>
    <t>Structures</t>
  </si>
  <si>
    <t>Lighting</t>
  </si>
  <si>
    <t>Total per Quarter</t>
  </si>
  <si>
    <t>Equipment</t>
  </si>
  <si>
    <t>FY 07-08</t>
  </si>
  <si>
    <t>Total w/o structure</t>
  </si>
  <si>
    <t>Quiet Water Fixed Asset Worksheet - 2008</t>
  </si>
  <si>
    <t>FY 08-09</t>
  </si>
  <si>
    <t>08-09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</si>
</sst>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center"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8" xfId="0" applyBorder="1" applyAlignment="1">
      <alignment/>
    </xf>
    <xf numFmtId="164" fontId="0" fillId="0" borderId="13" xfId="0" applyNumberFormat="1" applyBorder="1" applyAlignment="1">
      <alignment horizontal="center"/>
    </xf>
    <xf numFmtId="0" fontId="0" fillId="0" borderId="9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" fontId="4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L6" sqref="L6"/>
    </sheetView>
  </sheetViews>
  <sheetFormatPr defaultColWidth="9.140625" defaultRowHeight="12.75"/>
  <cols>
    <col min="1" max="1" width="31.140625" style="0" customWidth="1"/>
    <col min="2" max="2" width="8.8515625" style="1" customWidth="1"/>
    <col min="3" max="3" width="9.00390625" style="1" customWidth="1"/>
    <col min="4" max="4" width="11.8515625" style="1" customWidth="1"/>
    <col min="5" max="5" width="11.57421875" style="1" customWidth="1"/>
    <col min="6" max="6" width="10.140625" style="1" customWidth="1"/>
    <col min="7" max="7" width="12.140625" style="1" customWidth="1"/>
    <col min="8" max="8" width="10.421875" style="1" customWidth="1"/>
    <col min="9" max="9" width="5.8515625" style="1" customWidth="1"/>
    <col min="10" max="10" width="10.140625" style="0" bestFit="1" customWidth="1"/>
  </cols>
  <sheetData>
    <row r="1" spans="1:10" ht="12.75">
      <c r="A1" s="13" t="s">
        <v>58</v>
      </c>
      <c r="J1" s="9">
        <f ca="1">TODAY()</f>
        <v>39565</v>
      </c>
    </row>
    <row r="2" spans="1:8" ht="12.75">
      <c r="A2" s="13"/>
      <c r="B2" s="20"/>
      <c r="C2" s="20"/>
      <c r="D2" s="20"/>
      <c r="E2" s="20"/>
      <c r="F2" s="20"/>
      <c r="G2" s="20" t="s">
        <v>33</v>
      </c>
      <c r="H2" s="20"/>
    </row>
    <row r="3" spans="1:8" ht="12.75">
      <c r="A3" s="13"/>
      <c r="B3" s="20" t="s">
        <v>2</v>
      </c>
      <c r="C3" s="20"/>
      <c r="D3" s="20" t="s">
        <v>22</v>
      </c>
      <c r="E3" s="20" t="s">
        <v>4</v>
      </c>
      <c r="F3" s="20" t="s">
        <v>4</v>
      </c>
      <c r="G3" s="20" t="s">
        <v>4</v>
      </c>
      <c r="H3" s="20" t="s">
        <v>4</v>
      </c>
    </row>
    <row r="4" spans="1:10" ht="12.75">
      <c r="A4" s="45" t="s">
        <v>0</v>
      </c>
      <c r="B4" s="43" t="s">
        <v>3</v>
      </c>
      <c r="C4" s="43" t="s">
        <v>1</v>
      </c>
      <c r="D4" s="43" t="s">
        <v>23</v>
      </c>
      <c r="E4" s="43" t="s">
        <v>5</v>
      </c>
      <c r="F4" s="43" t="s">
        <v>26</v>
      </c>
      <c r="G4" s="43" t="s">
        <v>6</v>
      </c>
      <c r="H4" s="43" t="s">
        <v>34</v>
      </c>
      <c r="J4" s="55" t="s">
        <v>60</v>
      </c>
    </row>
    <row r="5" spans="1:10" ht="12.75">
      <c r="A5" s="10"/>
      <c r="B5" s="11"/>
      <c r="C5" s="11"/>
      <c r="D5" s="11"/>
      <c r="E5" s="11"/>
      <c r="F5" s="11"/>
      <c r="G5" s="11"/>
      <c r="H5" s="16"/>
      <c r="J5" s="20" t="s">
        <v>48</v>
      </c>
    </row>
    <row r="6" spans="1:10" ht="12.75">
      <c r="A6" t="s">
        <v>10</v>
      </c>
      <c r="B6" s="3">
        <v>7</v>
      </c>
      <c r="C6" s="2">
        <v>8333</v>
      </c>
      <c r="D6" s="4">
        <v>8000</v>
      </c>
      <c r="E6" s="2">
        <f>ROUND((D6/$D$14)*$F$14,0)</f>
        <v>2425</v>
      </c>
      <c r="G6" s="2">
        <f aca="true" t="shared" si="0" ref="G6:G11">(D6-E6)/B6</f>
        <v>796.4285714285714</v>
      </c>
      <c r="H6" s="17"/>
      <c r="J6" s="20" t="s">
        <v>40</v>
      </c>
    </row>
    <row r="7" spans="1:10" ht="12.75">
      <c r="A7" t="s">
        <v>29</v>
      </c>
      <c r="B7" s="3">
        <v>14</v>
      </c>
      <c r="C7" s="2">
        <v>102634</v>
      </c>
      <c r="D7" s="4">
        <v>25000</v>
      </c>
      <c r="E7" s="2">
        <f aca="true" t="shared" si="1" ref="E7:E13">ROUND((D7/$D$14)*$F$14,0)</f>
        <v>7578</v>
      </c>
      <c r="G7" s="2">
        <f>(D7-E7)/B7</f>
        <v>1244.4285714285713</v>
      </c>
      <c r="H7" s="17"/>
      <c r="J7" s="21"/>
    </row>
    <row r="8" spans="1:10" ht="12.75">
      <c r="A8" t="s">
        <v>28</v>
      </c>
      <c r="B8" s="3">
        <v>9</v>
      </c>
      <c r="C8" s="2"/>
      <c r="D8" s="4">
        <v>15000</v>
      </c>
      <c r="E8" s="2">
        <f t="shared" si="1"/>
        <v>4547</v>
      </c>
      <c r="G8" s="2">
        <f t="shared" si="0"/>
        <v>1161.4444444444443</v>
      </c>
      <c r="H8" s="17"/>
      <c r="J8" s="22"/>
    </row>
    <row r="9" spans="1:10" ht="12.75">
      <c r="A9" t="s">
        <v>30</v>
      </c>
      <c r="B9" s="3">
        <v>19</v>
      </c>
      <c r="C9" s="2"/>
      <c r="D9" s="4">
        <v>70000</v>
      </c>
      <c r="E9" s="2">
        <f t="shared" si="1"/>
        <v>21217</v>
      </c>
      <c r="G9" s="2">
        <f t="shared" si="0"/>
        <v>2567.5263157894738</v>
      </c>
      <c r="H9" s="17"/>
      <c r="J9" s="22"/>
    </row>
    <row r="10" spans="1:10" ht="12.75">
      <c r="A10" t="s">
        <v>24</v>
      </c>
      <c r="B10" s="3">
        <v>14</v>
      </c>
      <c r="C10" s="2">
        <v>21333</v>
      </c>
      <c r="D10" s="4">
        <v>6000</v>
      </c>
      <c r="E10" s="2">
        <f t="shared" si="1"/>
        <v>1819</v>
      </c>
      <c r="G10" s="2">
        <f t="shared" si="0"/>
        <v>298.64285714285717</v>
      </c>
      <c r="H10" s="17"/>
      <c r="J10" s="22"/>
    </row>
    <row r="11" spans="1:10" ht="12.75">
      <c r="A11" t="s">
        <v>13</v>
      </c>
      <c r="B11" s="3">
        <v>14</v>
      </c>
      <c r="C11" s="2"/>
      <c r="D11" s="4">
        <v>8000</v>
      </c>
      <c r="E11" s="2">
        <f t="shared" si="1"/>
        <v>2425</v>
      </c>
      <c r="G11" s="2">
        <f t="shared" si="0"/>
        <v>398.2142857142857</v>
      </c>
      <c r="H11" s="17"/>
      <c r="J11" s="22"/>
    </row>
    <row r="12" spans="1:10" ht="12.75">
      <c r="A12" t="s">
        <v>11</v>
      </c>
      <c r="B12" s="3">
        <v>14</v>
      </c>
      <c r="D12" s="4">
        <v>1800</v>
      </c>
      <c r="E12" s="2">
        <f t="shared" si="1"/>
        <v>546</v>
      </c>
      <c r="G12" s="2">
        <f>(D12-E12)/B12</f>
        <v>89.57142857142857</v>
      </c>
      <c r="H12" s="17"/>
      <c r="J12" s="22"/>
    </row>
    <row r="13" spans="1:10" ht="12.75">
      <c r="A13" t="s">
        <v>55</v>
      </c>
      <c r="B13" s="3">
        <v>4</v>
      </c>
      <c r="D13" s="4">
        <v>12000</v>
      </c>
      <c r="E13" s="2">
        <f t="shared" si="1"/>
        <v>3637</v>
      </c>
      <c r="G13" s="2">
        <f>(D13-E13)/B13</f>
        <v>2090.75</v>
      </c>
      <c r="H13" s="17"/>
      <c r="J13" s="22"/>
    </row>
    <row r="14" spans="1:10" ht="12.75">
      <c r="A14" s="13" t="s">
        <v>32</v>
      </c>
      <c r="B14" s="3"/>
      <c r="C14" s="6">
        <f>SUM(C6:C12)</f>
        <v>132300</v>
      </c>
      <c r="D14" s="7">
        <f>SUM(D6:D13)</f>
        <v>145800</v>
      </c>
      <c r="E14" s="2"/>
      <c r="F14" s="2">
        <v>44193</v>
      </c>
      <c r="G14" s="2"/>
      <c r="H14" s="18">
        <f>SUM(G6:G13)</f>
        <v>8647.006474519632</v>
      </c>
      <c r="J14" s="22">
        <f>H46</f>
        <v>578</v>
      </c>
    </row>
    <row r="15" spans="1:10" ht="12.75">
      <c r="A15" s="10"/>
      <c r="B15" s="12"/>
      <c r="C15" s="11"/>
      <c r="D15" s="12"/>
      <c r="E15" s="11"/>
      <c r="G15" s="11"/>
      <c r="H15" s="17"/>
      <c r="J15" s="22"/>
    </row>
    <row r="16" spans="1:10" ht="12.75">
      <c r="A16" t="s">
        <v>42</v>
      </c>
      <c r="B16" s="3">
        <v>14</v>
      </c>
      <c r="D16" s="4">
        <f>B47*$B$44</f>
        <v>40000</v>
      </c>
      <c r="E16" s="2">
        <f>ROUND((D16/$D$19)*$F$19,0)</f>
        <v>12454</v>
      </c>
      <c r="F16" s="2"/>
      <c r="G16" s="2">
        <f>(D16-E16)/B16</f>
        <v>1967.5714285714287</v>
      </c>
      <c r="H16" s="17"/>
      <c r="J16" s="22"/>
    </row>
    <row r="17" spans="1:10" ht="12.75">
      <c r="A17" t="s">
        <v>7</v>
      </c>
      <c r="B17" s="3">
        <v>4</v>
      </c>
      <c r="C17" s="2"/>
      <c r="D17" s="4">
        <v>10000</v>
      </c>
      <c r="E17" s="2">
        <f>ROUND((D17/$D$19)*$F$19,0)</f>
        <v>3113</v>
      </c>
      <c r="F17" s="2"/>
      <c r="G17" s="2">
        <f>(D17-E17)/B17</f>
        <v>1721.75</v>
      </c>
      <c r="H17" s="17"/>
      <c r="J17" s="22"/>
    </row>
    <row r="18" spans="1:10" ht="12.75">
      <c r="A18" t="s">
        <v>15</v>
      </c>
      <c r="B18" s="3">
        <v>4</v>
      </c>
      <c r="C18" s="2"/>
      <c r="D18" s="4">
        <v>3000</v>
      </c>
      <c r="E18" s="2">
        <f>ROUND((D18/$D$19)*$F$19,0)</f>
        <v>934</v>
      </c>
      <c r="F18" s="2"/>
      <c r="G18" s="2">
        <f>(D18-E18)/B18</f>
        <v>516.5</v>
      </c>
      <c r="H18" s="17"/>
      <c r="J18" s="22"/>
    </row>
    <row r="19" spans="1:10" ht="12.75">
      <c r="A19" s="13" t="s">
        <v>17</v>
      </c>
      <c r="B19" s="3"/>
      <c r="C19" s="6">
        <v>31293</v>
      </c>
      <c r="D19" s="7">
        <f>SUM(D16:D18)</f>
        <v>53000</v>
      </c>
      <c r="E19" s="2"/>
      <c r="F19" s="2">
        <v>16501</v>
      </c>
      <c r="G19" s="2"/>
      <c r="H19" s="18">
        <f>SUM(G16:G18)</f>
        <v>4205.821428571428</v>
      </c>
      <c r="J19" s="22">
        <f>H47</f>
        <v>4041</v>
      </c>
    </row>
    <row r="20" spans="2:10" ht="12.75">
      <c r="B20" s="3"/>
      <c r="C20" s="2"/>
      <c r="D20" s="4"/>
      <c r="E20" s="2"/>
      <c r="G20" s="2"/>
      <c r="H20" s="17"/>
      <c r="J20" s="22"/>
    </row>
    <row r="21" spans="1:10" ht="12.75">
      <c r="A21" t="s">
        <v>43</v>
      </c>
      <c r="B21" s="3">
        <v>14</v>
      </c>
      <c r="D21" s="4">
        <f>B48*$B$44</f>
        <v>28000</v>
      </c>
      <c r="E21" s="2">
        <f>ROUND((D21/$D$24)*$F$24,0)</f>
        <v>10284</v>
      </c>
      <c r="G21" s="2">
        <f>(D21-E21)/B21</f>
        <v>1265.4285714285713</v>
      </c>
      <c r="H21" s="17"/>
      <c r="J21" s="22"/>
    </row>
    <row r="22" spans="1:10" ht="12.75">
      <c r="A22" t="s">
        <v>8</v>
      </c>
      <c r="B22" s="3">
        <v>4</v>
      </c>
      <c r="C22" s="2"/>
      <c r="D22" s="4">
        <v>7500</v>
      </c>
      <c r="E22" s="2">
        <f>ROUND((D22/$D$24)*$F$24,0)</f>
        <v>2755</v>
      </c>
      <c r="G22" s="2">
        <f>(D22-E22)/B22</f>
        <v>1186.25</v>
      </c>
      <c r="H22" s="17"/>
      <c r="J22" s="22"/>
    </row>
    <row r="23" spans="1:10" ht="12.75">
      <c r="A23" t="s">
        <v>14</v>
      </c>
      <c r="B23" s="3">
        <v>4</v>
      </c>
      <c r="C23" s="2"/>
      <c r="D23" s="4">
        <v>2200</v>
      </c>
      <c r="E23" s="2">
        <f>ROUND((D23/$D$24)*$F$24,0)</f>
        <v>808</v>
      </c>
      <c r="F23" s="2" t="s">
        <v>25</v>
      </c>
      <c r="G23" s="2">
        <f>(D23-E23)/B23</f>
        <v>348</v>
      </c>
      <c r="H23" s="18" t="s">
        <v>25</v>
      </c>
      <c r="J23" s="22"/>
    </row>
    <row r="24" spans="1:11" ht="12.75">
      <c r="A24" s="13" t="s">
        <v>19</v>
      </c>
      <c r="B24" s="3"/>
      <c r="C24" s="6">
        <v>22500</v>
      </c>
      <c r="D24" s="7">
        <f>SUM(D21:D23)</f>
        <v>37700</v>
      </c>
      <c r="E24" s="2"/>
      <c r="F24" s="2">
        <v>13846</v>
      </c>
      <c r="G24" s="2"/>
      <c r="H24" s="18">
        <f>SUM(G21:G23)</f>
        <v>2799.6785714285716</v>
      </c>
      <c r="J24" s="22">
        <f>H48</f>
        <v>2637</v>
      </c>
      <c r="K24" s="37"/>
    </row>
    <row r="25" spans="2:10" ht="12.75">
      <c r="B25" s="3"/>
      <c r="C25" s="2"/>
      <c r="D25" s="4"/>
      <c r="E25" s="2"/>
      <c r="G25" s="2"/>
      <c r="H25" s="17"/>
      <c r="J25" s="22"/>
    </row>
    <row r="26" spans="1:10" ht="12.75">
      <c r="A26" t="s">
        <v>44</v>
      </c>
      <c r="B26" s="3">
        <v>14</v>
      </c>
      <c r="D26" s="4">
        <f>B49*$B$44</f>
        <v>8000</v>
      </c>
      <c r="E26" s="2">
        <f>ROUND((D26/$D$29)*$F$29,0)</f>
        <v>6017</v>
      </c>
      <c r="G26" s="2">
        <f>(D26-E26)/B26</f>
        <v>141.64285714285714</v>
      </c>
      <c r="H26" s="17"/>
      <c r="J26" s="22"/>
    </row>
    <row r="27" spans="1:10" ht="12.75">
      <c r="A27" t="s">
        <v>9</v>
      </c>
      <c r="B27" s="3">
        <v>1</v>
      </c>
      <c r="C27" s="2"/>
      <c r="D27" s="4">
        <v>6000</v>
      </c>
      <c r="E27" s="2">
        <f>ROUND((D27/$D$29)*$F$29,0)</f>
        <v>4512</v>
      </c>
      <c r="G27" s="2">
        <f>(D27-E27)/B27</f>
        <v>1488</v>
      </c>
      <c r="H27" s="17"/>
      <c r="J27" s="22"/>
    </row>
    <row r="28" spans="1:10" ht="12.75">
      <c r="A28" t="s">
        <v>16</v>
      </c>
      <c r="B28" s="3">
        <v>4</v>
      </c>
      <c r="C28" s="2"/>
      <c r="D28" s="4">
        <v>1000</v>
      </c>
      <c r="E28" s="2">
        <f>ROUND((D28/$D$29)*$F$29,0)</f>
        <v>752</v>
      </c>
      <c r="F28" s="2" t="s">
        <v>25</v>
      </c>
      <c r="G28" s="2">
        <f>(D28-E28)/B28</f>
        <v>62</v>
      </c>
      <c r="H28" s="18" t="s">
        <v>25</v>
      </c>
      <c r="J28" s="22"/>
    </row>
    <row r="29" spans="1:11" ht="12.75">
      <c r="A29" s="13" t="s">
        <v>18</v>
      </c>
      <c r="B29" s="3"/>
      <c r="C29" s="6">
        <v>8000</v>
      </c>
      <c r="D29" s="7">
        <f>SUM(D26:D28)</f>
        <v>15000</v>
      </c>
      <c r="E29" s="2"/>
      <c r="F29" s="2">
        <v>11281</v>
      </c>
      <c r="G29" s="2"/>
      <c r="H29" s="18">
        <f>SUM(G26:G28)</f>
        <v>1691.642857142857</v>
      </c>
      <c r="J29" s="22">
        <f>H49</f>
        <v>1236</v>
      </c>
      <c r="K29" s="37"/>
    </row>
    <row r="30" spans="2:10" ht="12.75">
      <c r="B30" s="3"/>
      <c r="C30" s="2"/>
      <c r="D30" s="4"/>
      <c r="E30" s="2"/>
      <c r="G30" s="2"/>
      <c r="H30" s="17"/>
      <c r="J30" s="22"/>
    </row>
    <row r="31" spans="1:10" ht="12.75">
      <c r="A31" t="s">
        <v>45</v>
      </c>
      <c r="B31" s="3">
        <v>14</v>
      </c>
      <c r="C31" s="2"/>
      <c r="D31" s="4">
        <f>B50*$B$44</f>
        <v>12000</v>
      </c>
      <c r="E31" s="2">
        <f>ROUND((D31/$D$33)*$F$33,0)</f>
        <v>2432</v>
      </c>
      <c r="G31" s="2">
        <f>(D31-E31)/B31</f>
        <v>683.4285714285714</v>
      </c>
      <c r="H31" s="17"/>
      <c r="J31" s="22"/>
    </row>
    <row r="32" spans="1:10" ht="12.75">
      <c r="A32" t="s">
        <v>21</v>
      </c>
      <c r="B32" s="3">
        <v>14</v>
      </c>
      <c r="C32" s="2"/>
      <c r="D32" s="4">
        <v>10000</v>
      </c>
      <c r="E32" s="2">
        <f>ROUND((D32/$D$33)*$F$33,0)</f>
        <v>2026</v>
      </c>
      <c r="G32" s="2">
        <f>(D32-E32)/B32</f>
        <v>569.5714285714286</v>
      </c>
      <c r="H32" s="17"/>
      <c r="J32" s="22"/>
    </row>
    <row r="33" spans="1:10" ht="12.75">
      <c r="A33" s="13" t="s">
        <v>20</v>
      </c>
      <c r="B33" s="3"/>
      <c r="C33" s="6"/>
      <c r="D33" s="7">
        <f>D31+D32</f>
        <v>22000</v>
      </c>
      <c r="E33" s="2"/>
      <c r="F33" s="2">
        <v>4458</v>
      </c>
      <c r="G33" s="2"/>
      <c r="H33" s="18">
        <f>SUM(G31:G32)</f>
        <v>1253</v>
      </c>
      <c r="J33" s="22">
        <f>H50</f>
        <v>1248</v>
      </c>
    </row>
    <row r="34" spans="2:10" ht="12.75">
      <c r="B34" s="5"/>
      <c r="C34" s="2"/>
      <c r="D34" s="38"/>
      <c r="E34" s="2"/>
      <c r="G34" s="2"/>
      <c r="H34" s="17"/>
      <c r="J34" s="22"/>
    </row>
    <row r="35" spans="2:10" ht="12.75">
      <c r="B35" s="5"/>
      <c r="C35" s="2"/>
      <c r="D35" s="38"/>
      <c r="E35" s="2"/>
      <c r="F35" s="2"/>
      <c r="G35" s="2"/>
      <c r="H35" s="17"/>
      <c r="J35" s="22"/>
    </row>
    <row r="36" spans="1:10" ht="12.75">
      <c r="A36" t="s">
        <v>31</v>
      </c>
      <c r="B36" s="5"/>
      <c r="C36" s="5"/>
      <c r="D36" s="5"/>
      <c r="E36" s="2">
        <v>3816</v>
      </c>
      <c r="F36" s="2">
        <f>E36</f>
        <v>3816</v>
      </c>
      <c r="H36" s="18"/>
      <c r="J36" s="22"/>
    </row>
    <row r="37" spans="2:10" ht="12.75">
      <c r="B37" s="5"/>
      <c r="C37" s="2"/>
      <c r="D37" s="38"/>
      <c r="E37" s="2"/>
      <c r="F37" s="2"/>
      <c r="G37" s="2"/>
      <c r="H37" s="17"/>
      <c r="J37" s="22"/>
    </row>
    <row r="38" spans="1:10" ht="12.75">
      <c r="A38" t="s">
        <v>12</v>
      </c>
      <c r="B38" s="5"/>
      <c r="C38" s="2">
        <v>33914</v>
      </c>
      <c r="D38" s="38"/>
      <c r="E38" s="2">
        <v>0</v>
      </c>
      <c r="F38" s="2"/>
      <c r="G38" s="2"/>
      <c r="H38" s="19"/>
      <c r="J38" s="23"/>
    </row>
    <row r="39" spans="2:7" ht="12.75">
      <c r="B39" s="5"/>
      <c r="D39" s="2"/>
      <c r="E39" s="2"/>
      <c r="F39" s="2"/>
      <c r="G39" s="2"/>
    </row>
    <row r="40" spans="1:10" ht="12.75">
      <c r="A40" s="13" t="s">
        <v>27</v>
      </c>
      <c r="B40" s="5"/>
      <c r="C40" s="6">
        <f>C14+C19+C24+C29+C33+C38</f>
        <v>228007</v>
      </c>
      <c r="D40" s="6">
        <f>D14+D19+D24+D29+D33</f>
        <v>273500</v>
      </c>
      <c r="E40" s="8">
        <f>SUM(E6:E38)</f>
        <v>94097</v>
      </c>
      <c r="F40" s="15">
        <f>F14+F19+F24+F29+F33+F36</f>
        <v>94095</v>
      </c>
      <c r="G40" s="14" t="s">
        <v>25</v>
      </c>
      <c r="H40" s="15">
        <f>H14+H19+H24+H29+H33</f>
        <v>18597.14933166249</v>
      </c>
      <c r="J40" s="15">
        <f>J14+J19+J24+J29+J33</f>
        <v>9740</v>
      </c>
    </row>
    <row r="44" spans="1:8" ht="13.5" thickBot="1">
      <c r="A44" s="34" t="s">
        <v>46</v>
      </c>
      <c r="B44" s="35">
        <v>4000</v>
      </c>
      <c r="D44" s="24"/>
      <c r="E44" s="48" t="s">
        <v>56</v>
      </c>
      <c r="F44" s="49" t="s">
        <v>59</v>
      </c>
      <c r="G44" s="50"/>
      <c r="H44" s="47" t="s">
        <v>35</v>
      </c>
    </row>
    <row r="45" spans="1:8" ht="12.75">
      <c r="A45" s="36"/>
      <c r="B45" s="26"/>
      <c r="C45" s="1" t="s">
        <v>49</v>
      </c>
      <c r="D45" s="25"/>
      <c r="E45" s="17"/>
      <c r="F45" s="17"/>
      <c r="G45" s="17"/>
      <c r="H45" s="26"/>
    </row>
    <row r="46" spans="1:8" ht="12.75">
      <c r="A46" s="25" t="s">
        <v>47</v>
      </c>
      <c r="B46" s="26"/>
      <c r="D46" s="25" t="s">
        <v>41</v>
      </c>
      <c r="E46" s="30">
        <f>$F$14</f>
        <v>44193</v>
      </c>
      <c r="F46" s="30">
        <v>44771</v>
      </c>
      <c r="G46" s="17"/>
      <c r="H46" s="28">
        <f>F46-E46</f>
        <v>578</v>
      </c>
    </row>
    <row r="47" spans="1:8" ht="12.75">
      <c r="A47" s="25" t="str">
        <f>D47</f>
        <v>LCA 1</v>
      </c>
      <c r="B47" s="26">
        <v>10</v>
      </c>
      <c r="C47" s="1">
        <v>10</v>
      </c>
      <c r="D47" s="25" t="s">
        <v>36</v>
      </c>
      <c r="E47" s="30">
        <f>$F$19</f>
        <v>16501</v>
      </c>
      <c r="F47" s="30">
        <v>20542</v>
      </c>
      <c r="G47" s="30"/>
      <c r="H47" s="28">
        <f>F47-E47</f>
        <v>4041</v>
      </c>
    </row>
    <row r="48" spans="1:8" ht="12.75">
      <c r="A48" s="25" t="str">
        <f>D48</f>
        <v>LCA 2</v>
      </c>
      <c r="B48" s="26">
        <v>7</v>
      </c>
      <c r="C48" s="1">
        <v>8</v>
      </c>
      <c r="D48" s="25" t="s">
        <v>37</v>
      </c>
      <c r="E48" s="30">
        <f>$F$24</f>
        <v>13846</v>
      </c>
      <c r="F48" s="30">
        <v>16483</v>
      </c>
      <c r="G48" s="30"/>
      <c r="H48" s="28">
        <f>F48-E48</f>
        <v>2637</v>
      </c>
    </row>
    <row r="49" spans="1:8" ht="12.75">
      <c r="A49" s="25" t="str">
        <f>D49</f>
        <v>LCA 3</v>
      </c>
      <c r="B49" s="26">
        <v>2</v>
      </c>
      <c r="C49" s="1">
        <v>6</v>
      </c>
      <c r="D49" s="25" t="s">
        <v>38</v>
      </c>
      <c r="E49" s="30">
        <f>$F$29</f>
        <v>11281</v>
      </c>
      <c r="F49" s="30">
        <v>12517</v>
      </c>
      <c r="G49" s="30"/>
      <c r="H49" s="28">
        <f>F49-E49</f>
        <v>1236</v>
      </c>
    </row>
    <row r="50" spans="1:8" ht="12.75">
      <c r="A50" s="44" t="str">
        <f>D50</f>
        <v>LCA 4</v>
      </c>
      <c r="B50" s="32">
        <v>3</v>
      </c>
      <c r="C50" s="1">
        <v>4</v>
      </c>
      <c r="D50" s="25" t="s">
        <v>39</v>
      </c>
      <c r="E50" s="30">
        <f>$F$33</f>
        <v>4458</v>
      </c>
      <c r="F50" s="30">
        <v>5706</v>
      </c>
      <c r="G50" s="30"/>
      <c r="H50" s="28">
        <f>F50-E50</f>
        <v>1248</v>
      </c>
    </row>
    <row r="51" spans="4:8" ht="12.75">
      <c r="D51" s="29"/>
      <c r="E51" s="31"/>
      <c r="F51" s="31"/>
      <c r="G51" s="31"/>
      <c r="H51" s="32"/>
    </row>
    <row r="52" spans="5:9" ht="12.75">
      <c r="E52" s="31">
        <f>SUM(E46:E50)</f>
        <v>90279</v>
      </c>
      <c r="F52" s="31">
        <f>SUM(F46:F50)</f>
        <v>100019</v>
      </c>
      <c r="H52" s="33">
        <f>SUM(H46:H50)</f>
        <v>9740</v>
      </c>
      <c r="I52" s="27"/>
    </row>
    <row r="54" spans="3:8" ht="13.5" thickBot="1">
      <c r="C54" s="41" t="s">
        <v>50</v>
      </c>
      <c r="D54" s="39"/>
      <c r="E54" s="46" t="str">
        <f>D47</f>
        <v>LCA 1</v>
      </c>
      <c r="F54" s="46" t="str">
        <f>D48</f>
        <v>LCA 2</v>
      </c>
      <c r="G54" s="46" t="str">
        <f>D49</f>
        <v>LCA 3</v>
      </c>
      <c r="H54" s="47" t="str">
        <f>D50</f>
        <v>LCA 4</v>
      </c>
    </row>
    <row r="55" spans="3:8" ht="12.75">
      <c r="C55" s="36"/>
      <c r="D55" s="11"/>
      <c r="E55" s="11"/>
      <c r="F55" s="11"/>
      <c r="G55" s="11"/>
      <c r="H55" s="26"/>
    </row>
    <row r="56" spans="3:8" ht="12.75">
      <c r="C56" s="36" t="s">
        <v>52</v>
      </c>
      <c r="D56" s="11"/>
      <c r="E56" s="14">
        <f>(G16/B47)/4</f>
        <v>49.18928571428572</v>
      </c>
      <c r="F56" s="14">
        <f>(G21/B48)/4</f>
        <v>45.19387755102041</v>
      </c>
      <c r="G56" s="14">
        <f>(G26/B49)/4</f>
        <v>17.705357142857142</v>
      </c>
      <c r="H56" s="40">
        <f>(G31/B50)/4</f>
        <v>56.952380952380956</v>
      </c>
    </row>
    <row r="57" spans="3:8" ht="12.75">
      <c r="C57" s="36" t="s">
        <v>51</v>
      </c>
      <c r="D57" s="11"/>
      <c r="E57" s="14">
        <f>G17/C47/4</f>
        <v>43.04375</v>
      </c>
      <c r="F57" s="14">
        <f>G22/C48/4</f>
        <v>37.0703125</v>
      </c>
      <c r="G57" s="14">
        <f>G27/C49/4</f>
        <v>62</v>
      </c>
      <c r="H57" s="40">
        <f>G32/C50/4</f>
        <v>35.598214285714285</v>
      </c>
    </row>
    <row r="58" spans="3:8" ht="12.75">
      <c r="C58" s="36" t="s">
        <v>53</v>
      </c>
      <c r="D58" s="11"/>
      <c r="E58" s="14">
        <f>G18/C47/4</f>
        <v>12.9125</v>
      </c>
      <c r="F58" s="14">
        <f>G23/C48/4</f>
        <v>10.875</v>
      </c>
      <c r="G58" s="14">
        <f>G28/C49/4</f>
        <v>2.5833333333333335</v>
      </c>
      <c r="H58" s="40"/>
    </row>
    <row r="59" spans="3:8" ht="12.75">
      <c r="C59" s="25"/>
      <c r="D59" s="11"/>
      <c r="E59" s="14"/>
      <c r="F59" s="14"/>
      <c r="G59" s="14"/>
      <c r="H59" s="40"/>
    </row>
    <row r="60" spans="3:8" ht="13.5" thickBot="1">
      <c r="C60" s="42" t="s">
        <v>54</v>
      </c>
      <c r="D60" s="43"/>
      <c r="E60" s="51">
        <f>SUM(E56:E58)</f>
        <v>105.14553571428571</v>
      </c>
      <c r="F60" s="51">
        <f>SUM(F56:F58)</f>
        <v>93.1391900510204</v>
      </c>
      <c r="G60" s="51">
        <f>SUM(G56:G58)</f>
        <v>82.28869047619047</v>
      </c>
      <c r="H60" s="52">
        <f>SUM(H56:H58)</f>
        <v>92.55059523809524</v>
      </c>
    </row>
    <row r="62" spans="3:8" ht="12.75">
      <c r="C62" s="53" t="s">
        <v>57</v>
      </c>
      <c r="D62" s="20"/>
      <c r="E62" s="20"/>
      <c r="F62" s="54">
        <f>F57+F58</f>
        <v>47.9453125</v>
      </c>
      <c r="G62" s="54">
        <f>G57+G58</f>
        <v>64.58333333333333</v>
      </c>
      <c r="H62" s="54">
        <f>H57+H58</f>
        <v>35.598214285714285</v>
      </c>
    </row>
  </sheetData>
  <printOptions/>
  <pageMargins left="0.75" right="0.75" top="0.5" bottom="0.5" header="0.5" footer="0.5"/>
  <pageSetup horizontalDpi="600" verticalDpi="600" orientation="landscape" scale="96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Scott</dc:creator>
  <cp:keywords/>
  <dc:description/>
  <cp:lastModifiedBy>Greg Scott</cp:lastModifiedBy>
  <cp:lastPrinted>2005-04-18T17:02:15Z</cp:lastPrinted>
  <dcterms:created xsi:type="dcterms:W3CDTF">2004-12-18T05:21:15Z</dcterms:created>
  <dcterms:modified xsi:type="dcterms:W3CDTF">2008-04-27T07:51:17Z</dcterms:modified>
  <cp:category/>
  <cp:version/>
  <cp:contentType/>
  <cp:contentStatus/>
</cp:coreProperties>
</file>