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46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<sst xmlns="http://schemas.openxmlformats.org/spreadsheetml/2006/main" count="77" uniqueCount="66">
  <si>
    <t>Asset Description</t>
  </si>
  <si>
    <t>Cost</t>
  </si>
  <si>
    <t>Years</t>
  </si>
  <si>
    <t>Remaining</t>
  </si>
  <si>
    <t>Reserve</t>
  </si>
  <si>
    <t>Balance</t>
  </si>
  <si>
    <t>Transfer</t>
  </si>
  <si>
    <t>Limited Commons 1 - paving</t>
  </si>
  <si>
    <t>Limited Commons 2 - paving</t>
  </si>
  <si>
    <t>Limited Commons 3 - paving</t>
  </si>
  <si>
    <t>Playground</t>
  </si>
  <si>
    <t>Small Bridge</t>
  </si>
  <si>
    <t>Common Land Assets</t>
  </si>
  <si>
    <t>Main Equipment Shed</t>
  </si>
  <si>
    <t>Limited Commons 2 - lights</t>
  </si>
  <si>
    <t>Limited Commons 1 - lights</t>
  </si>
  <si>
    <t>Limited Commons 3 - lights</t>
  </si>
  <si>
    <t xml:space="preserve">  Total Limited Common 1</t>
  </si>
  <si>
    <t xml:space="preserve">  Total Limited Common 3</t>
  </si>
  <si>
    <t xml:space="preserve">  Total Limited Common 2</t>
  </si>
  <si>
    <t xml:space="preserve">  Total Limited Common 4</t>
  </si>
  <si>
    <t>Limited Commons 4 - paving</t>
  </si>
  <si>
    <t>Repl.</t>
  </si>
  <si>
    <t>Tennis Court / Basketball</t>
  </si>
  <si>
    <t xml:space="preserve"> </t>
  </si>
  <si>
    <t>sub-totals</t>
  </si>
  <si>
    <t>Total Fixed Assets</t>
  </si>
  <si>
    <t>Spa</t>
  </si>
  <si>
    <t>Pool</t>
  </si>
  <si>
    <t>Pool Structure &amp; Restrooms</t>
  </si>
  <si>
    <t xml:space="preserve">  General Fund Total</t>
  </si>
  <si>
    <t>Min. Annual</t>
  </si>
  <si>
    <t>05-06</t>
  </si>
  <si>
    <t>Net change</t>
  </si>
  <si>
    <t>LCA 1</t>
  </si>
  <si>
    <t>LCA 2</t>
  </si>
  <si>
    <t>LCA 3</t>
  </si>
  <si>
    <t>LCA 4</t>
  </si>
  <si>
    <t>Amount</t>
  </si>
  <si>
    <t>FY 05-06</t>
  </si>
  <si>
    <t>FY 04-05</t>
  </si>
  <si>
    <t>General</t>
  </si>
  <si>
    <t>Limited Commons 1 - structure (10)</t>
  </si>
  <si>
    <t>Limited Commons 2 - structure (7)</t>
  </si>
  <si>
    <t>Limited Commons 3 - structure (2)</t>
  </si>
  <si>
    <t>Limited Commons 4 - structure (3)</t>
  </si>
  <si>
    <t>Replacement cost per parking space</t>
  </si>
  <si>
    <t># of parking spaces per LCA</t>
  </si>
  <si>
    <t>Budget</t>
  </si>
  <si>
    <t># Units</t>
  </si>
  <si>
    <t>Average cost for:</t>
  </si>
  <si>
    <t>Paving</t>
  </si>
  <si>
    <t>Structures</t>
  </si>
  <si>
    <t>Lighting</t>
  </si>
  <si>
    <t>Total per Quarter</t>
  </si>
  <si>
    <t>Parking Structure</t>
  </si>
  <si>
    <t>Fixed Asset maint ratio</t>
  </si>
  <si>
    <t>LCA Assets</t>
  </si>
  <si>
    <t>General Common Area</t>
  </si>
  <si>
    <t>Commons Development Fund</t>
  </si>
  <si>
    <t># of General Common Area lots</t>
  </si>
  <si>
    <t>Quiet Water Fixed Asset Worksheet - 2007</t>
  </si>
  <si>
    <t>06-07</t>
  </si>
  <si>
    <t>Actual</t>
  </si>
  <si>
    <t>Parking Paving</t>
  </si>
  <si>
    <t>Path Paving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</si>
</sst>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164" fontId="0" fillId="0" borderId="0" xfId="0" applyNumberFormat="1" applyFill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23" xfId="0" applyFont="1" applyBorder="1" applyAlignment="1">
      <alignment/>
    </xf>
    <xf numFmtId="165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164" fontId="0" fillId="33" borderId="0" xfId="0" applyNumberFormat="1" applyFill="1" applyAlignment="1">
      <alignment horizontal="center"/>
    </xf>
    <xf numFmtId="164" fontId="0" fillId="33" borderId="24" xfId="0" applyNumberFormat="1" applyFill="1" applyBorder="1" applyAlignment="1">
      <alignment horizontal="center"/>
    </xf>
    <xf numFmtId="164" fontId="0" fillId="33" borderId="17" xfId="0" applyNumberFormat="1" applyFill="1" applyBorder="1" applyAlignment="1">
      <alignment horizontal="center"/>
    </xf>
    <xf numFmtId="9" fontId="0" fillId="33" borderId="0" xfId="0" applyNumberFormat="1" applyFill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31">
      <selection activeCell="E67" sqref="E67"/>
    </sheetView>
  </sheetViews>
  <sheetFormatPr defaultColWidth="9.140625" defaultRowHeight="12.75"/>
  <cols>
    <col min="1" max="1" width="31.140625" style="0" customWidth="1"/>
    <col min="2" max="2" width="8.8515625" style="1" customWidth="1"/>
    <col min="3" max="3" width="9.00390625" style="1" customWidth="1"/>
    <col min="4" max="4" width="11.8515625" style="1" customWidth="1"/>
    <col min="5" max="5" width="11.57421875" style="1" customWidth="1"/>
    <col min="6" max="6" width="10.140625" style="1" customWidth="1"/>
    <col min="7" max="7" width="12.140625" style="1" customWidth="1"/>
    <col min="8" max="8" width="11.140625" style="1" customWidth="1"/>
    <col min="9" max="9" width="5.8515625" style="1" customWidth="1"/>
    <col min="10" max="10" width="11.7109375" style="0" customWidth="1"/>
    <col min="11" max="11" width="12.57421875" style="0" customWidth="1"/>
  </cols>
  <sheetData>
    <row r="1" spans="1:10" ht="12.75">
      <c r="A1" s="9" t="s">
        <v>61</v>
      </c>
      <c r="J1" s="6">
        <f ca="1">TODAY()</f>
        <v>40754</v>
      </c>
    </row>
    <row r="2" spans="1:8" ht="12.75">
      <c r="A2" s="9"/>
      <c r="B2" s="17"/>
      <c r="C2" s="17"/>
      <c r="D2" s="17"/>
      <c r="E2" s="17"/>
      <c r="F2" s="17"/>
      <c r="G2" s="17" t="s">
        <v>31</v>
      </c>
      <c r="H2" s="17">
        <v>2007</v>
      </c>
    </row>
    <row r="3" spans="1:8" ht="12.75">
      <c r="A3" s="9"/>
      <c r="B3" s="17" t="s">
        <v>2</v>
      </c>
      <c r="C3" s="17"/>
      <c r="D3" s="17" t="s">
        <v>22</v>
      </c>
      <c r="E3" s="17" t="s">
        <v>4</v>
      </c>
      <c r="F3" s="17" t="s">
        <v>4</v>
      </c>
      <c r="G3" s="17" t="s">
        <v>4</v>
      </c>
      <c r="H3" s="17" t="s">
        <v>4</v>
      </c>
    </row>
    <row r="4" spans="1:11" ht="12.75">
      <c r="A4" s="42" t="s">
        <v>0</v>
      </c>
      <c r="B4" s="38" t="s">
        <v>3</v>
      </c>
      <c r="C4" s="38" t="s">
        <v>1</v>
      </c>
      <c r="D4" s="38" t="s">
        <v>1</v>
      </c>
      <c r="E4" s="38" t="s">
        <v>5</v>
      </c>
      <c r="F4" s="38" t="s">
        <v>25</v>
      </c>
      <c r="G4" s="38" t="s">
        <v>6</v>
      </c>
      <c r="H4" s="38" t="s">
        <v>6</v>
      </c>
      <c r="J4" s="16" t="s">
        <v>62</v>
      </c>
      <c r="K4" s="16" t="s">
        <v>32</v>
      </c>
    </row>
    <row r="5" spans="1:11" ht="12.75">
      <c r="A5" s="7"/>
      <c r="B5" s="8"/>
      <c r="C5" s="8"/>
      <c r="D5" s="8"/>
      <c r="E5" s="8"/>
      <c r="F5" s="8"/>
      <c r="G5" s="8"/>
      <c r="H5" s="12"/>
      <c r="J5" s="17" t="s">
        <v>63</v>
      </c>
      <c r="K5" s="17" t="s">
        <v>48</v>
      </c>
    </row>
    <row r="6" spans="1:11" ht="12.75">
      <c r="A6" t="s">
        <v>10</v>
      </c>
      <c r="B6" s="44">
        <v>8</v>
      </c>
      <c r="C6" s="2">
        <v>8333</v>
      </c>
      <c r="D6" s="46">
        <v>8000</v>
      </c>
      <c r="E6" s="2">
        <f>ROUND(F13*$B$63,2)</f>
        <v>1953.56</v>
      </c>
      <c r="G6" s="2">
        <f aca="true" t="shared" si="0" ref="G6:G11">(D6-E6)/B6</f>
        <v>755.8050000000001</v>
      </c>
      <c r="H6" s="13"/>
      <c r="J6" s="17" t="s">
        <v>38</v>
      </c>
      <c r="K6" s="17" t="s">
        <v>38</v>
      </c>
    </row>
    <row r="7" spans="1:11" ht="12.75">
      <c r="A7" t="s">
        <v>28</v>
      </c>
      <c r="B7" s="44">
        <v>15</v>
      </c>
      <c r="C7" s="2">
        <v>102634</v>
      </c>
      <c r="D7" s="46">
        <v>25000</v>
      </c>
      <c r="E7" s="2">
        <f>ROUND(F13*$B$64,2)</f>
        <v>6104.87</v>
      </c>
      <c r="G7" s="2">
        <f t="shared" si="0"/>
        <v>1259.6753333333334</v>
      </c>
      <c r="H7" s="13"/>
      <c r="J7" s="1"/>
      <c r="K7" s="50"/>
    </row>
    <row r="8" spans="1:11" ht="12.75">
      <c r="A8" t="s">
        <v>27</v>
      </c>
      <c r="B8" s="44">
        <v>10</v>
      </c>
      <c r="C8" s="2"/>
      <c r="D8" s="46">
        <v>15000</v>
      </c>
      <c r="E8" s="2">
        <f>ROUND(F13*$B$65,2)</f>
        <v>3662.92</v>
      </c>
      <c r="G8" s="2">
        <f t="shared" si="0"/>
        <v>1133.708</v>
      </c>
      <c r="H8" s="13"/>
      <c r="J8" s="1"/>
      <c r="K8" s="14"/>
    </row>
    <row r="9" spans="1:11" ht="12.75">
      <c r="A9" t="s">
        <v>29</v>
      </c>
      <c r="B9" s="44">
        <v>20</v>
      </c>
      <c r="C9" s="2"/>
      <c r="D9" s="46">
        <v>70000</v>
      </c>
      <c r="E9" s="2">
        <f>ROUND(F13*$B$66,2)</f>
        <v>17093.63</v>
      </c>
      <c r="G9" s="2">
        <f t="shared" si="0"/>
        <v>2645.3185</v>
      </c>
      <c r="H9" s="13"/>
      <c r="J9" s="1"/>
      <c r="K9" s="14"/>
    </row>
    <row r="10" spans="1:11" ht="12.75">
      <c r="A10" t="s">
        <v>23</v>
      </c>
      <c r="B10" s="44">
        <v>15</v>
      </c>
      <c r="C10" s="2">
        <v>21333</v>
      </c>
      <c r="D10" s="46">
        <v>6000</v>
      </c>
      <c r="E10" s="2">
        <f>ROUND(F13*$B$67,2)</f>
        <v>1465.17</v>
      </c>
      <c r="G10" s="2">
        <f t="shared" si="0"/>
        <v>302.322</v>
      </c>
      <c r="H10" s="13"/>
      <c r="J10" s="1"/>
      <c r="K10" s="14"/>
    </row>
    <row r="11" spans="1:11" ht="12.75">
      <c r="A11" t="s">
        <v>13</v>
      </c>
      <c r="B11" s="44">
        <v>15</v>
      </c>
      <c r="C11" s="2"/>
      <c r="D11" s="46">
        <v>8000</v>
      </c>
      <c r="E11" s="2">
        <f>ROUND(F13*$B$68,2)</f>
        <v>1953.56</v>
      </c>
      <c r="G11" s="2">
        <f t="shared" si="0"/>
        <v>403.09600000000006</v>
      </c>
      <c r="H11" s="13"/>
      <c r="J11" s="1"/>
      <c r="K11" s="14"/>
    </row>
    <row r="12" spans="1:11" ht="12.75">
      <c r="A12" t="s">
        <v>11</v>
      </c>
      <c r="B12" s="44">
        <v>15</v>
      </c>
      <c r="D12" s="46">
        <v>1500</v>
      </c>
      <c r="E12" s="2">
        <f>ROUND(F13*$B$69,2)</f>
        <v>366.29</v>
      </c>
      <c r="G12" s="2">
        <f>(D12-E12)/B12</f>
        <v>75.58066666666667</v>
      </c>
      <c r="H12" s="13"/>
      <c r="J12" s="1"/>
      <c r="K12" s="14"/>
    </row>
    <row r="13" spans="1:11" ht="12.75">
      <c r="A13" s="9" t="s">
        <v>30</v>
      </c>
      <c r="B13" s="44"/>
      <c r="C13" s="4">
        <f>SUM(C6:C12)</f>
        <v>132300</v>
      </c>
      <c r="D13" s="47">
        <f>SUM(D6:D12)</f>
        <v>133500</v>
      </c>
      <c r="E13" s="2"/>
      <c r="F13" s="46">
        <v>32600</v>
      </c>
      <c r="G13" s="2"/>
      <c r="H13" s="14">
        <f>SUM(G6:G12)</f>
        <v>6575.5055</v>
      </c>
      <c r="J13" s="14">
        <v>4145</v>
      </c>
      <c r="K13" s="14">
        <f>H46</f>
        <v>7125</v>
      </c>
    </row>
    <row r="14" spans="1:11" ht="12.75">
      <c r="A14" s="7"/>
      <c r="B14" s="45"/>
      <c r="C14" s="8"/>
      <c r="D14" s="45"/>
      <c r="E14" s="8"/>
      <c r="F14" s="8"/>
      <c r="G14" s="8"/>
      <c r="H14" s="13"/>
      <c r="J14" s="14"/>
      <c r="K14" s="14"/>
    </row>
    <row r="15" spans="1:11" ht="12.75">
      <c r="A15" t="s">
        <v>42</v>
      </c>
      <c r="B15" s="44">
        <v>15</v>
      </c>
      <c r="D15" s="46">
        <f>B47*$B$44</f>
        <v>40000</v>
      </c>
      <c r="E15" s="2">
        <f>ROUND(F18*$B$56,2)</f>
        <v>5287.2</v>
      </c>
      <c r="F15" s="2"/>
      <c r="G15" s="2">
        <f>(D15-E15)/B15</f>
        <v>2314.186666666667</v>
      </c>
      <c r="H15" s="13"/>
      <c r="J15" s="14"/>
      <c r="K15" s="14"/>
    </row>
    <row r="16" spans="1:11" ht="12.75">
      <c r="A16" t="s">
        <v>7</v>
      </c>
      <c r="B16" s="44">
        <v>5</v>
      </c>
      <c r="C16" s="2"/>
      <c r="D16" s="46">
        <v>8000</v>
      </c>
      <c r="E16" s="2">
        <f>ROUND(F18*$B$57,2)</f>
        <v>6609</v>
      </c>
      <c r="F16" s="2"/>
      <c r="G16" s="2">
        <f>(D16-E16)/B16</f>
        <v>278.2</v>
      </c>
      <c r="H16" s="13"/>
      <c r="J16" s="14"/>
      <c r="K16" s="14"/>
    </row>
    <row r="17" spans="1:11" ht="12.75">
      <c r="A17" t="s">
        <v>15</v>
      </c>
      <c r="B17" s="44">
        <v>5</v>
      </c>
      <c r="C17" s="2"/>
      <c r="D17" s="46">
        <v>3000</v>
      </c>
      <c r="E17" s="2">
        <f>ROUND(F18*$B$59,2)</f>
        <v>1321.8</v>
      </c>
      <c r="F17" s="2"/>
      <c r="G17" s="2">
        <f>(D17-E17)/B17</f>
        <v>335.64</v>
      </c>
      <c r="H17" s="13"/>
      <c r="J17" s="14"/>
      <c r="K17" s="14"/>
    </row>
    <row r="18" spans="1:11" ht="12.75">
      <c r="A18" s="9" t="s">
        <v>17</v>
      </c>
      <c r="B18" s="44"/>
      <c r="C18" s="4">
        <v>31293</v>
      </c>
      <c r="D18" s="47">
        <f>SUM(D15:D17)</f>
        <v>51000</v>
      </c>
      <c r="F18" s="46">
        <v>13218</v>
      </c>
      <c r="G18" s="2"/>
      <c r="H18" s="14">
        <f>SUM(G15:G17)</f>
        <v>2928.0266666666666</v>
      </c>
      <c r="J18" s="2">
        <f>H18-G18</f>
        <v>2928.0266666666666</v>
      </c>
      <c r="K18" s="14">
        <f>H47</f>
        <v>4257</v>
      </c>
    </row>
    <row r="19" spans="2:11" ht="12.75">
      <c r="B19" s="44"/>
      <c r="C19" s="2"/>
      <c r="D19" s="46"/>
      <c r="E19" s="2"/>
      <c r="G19" s="2"/>
      <c r="H19" s="13"/>
      <c r="J19" s="14"/>
      <c r="K19" s="14"/>
    </row>
    <row r="20" spans="1:11" ht="12.75">
      <c r="A20" t="s">
        <v>43</v>
      </c>
      <c r="B20" s="44">
        <v>15</v>
      </c>
      <c r="D20" s="46">
        <f>B48*$B$44</f>
        <v>28000</v>
      </c>
      <c r="E20" s="2">
        <f>ROUND(F23*$B$56,2)</f>
        <v>4489.6</v>
      </c>
      <c r="G20" s="2">
        <f>(D20-E20)/B20</f>
        <v>1567.3600000000001</v>
      </c>
      <c r="H20" s="13"/>
      <c r="J20" s="14"/>
      <c r="K20" s="14"/>
    </row>
    <row r="21" spans="1:11" ht="12.75">
      <c r="A21" t="s">
        <v>8</v>
      </c>
      <c r="B21" s="44">
        <v>5</v>
      </c>
      <c r="C21" s="2"/>
      <c r="D21" s="46">
        <v>6000</v>
      </c>
      <c r="E21" s="2">
        <f>ROUND(F23*$B$57,2)</f>
        <v>5612</v>
      </c>
      <c r="G21" s="2">
        <f>(D21-E21)/B21</f>
        <v>77.6</v>
      </c>
      <c r="H21" s="13"/>
      <c r="J21" s="14"/>
      <c r="K21" s="14"/>
    </row>
    <row r="22" spans="1:11" ht="12.75">
      <c r="A22" t="s">
        <v>14</v>
      </c>
      <c r="B22" s="44">
        <v>5</v>
      </c>
      <c r="C22" s="2"/>
      <c r="D22" s="46">
        <v>2200</v>
      </c>
      <c r="E22" s="2">
        <f>ROUND(F23*$B$59,2)</f>
        <v>1122.4</v>
      </c>
      <c r="F22" s="2" t="s">
        <v>24</v>
      </c>
      <c r="G22" s="2">
        <f>(D22-E22)/B22</f>
        <v>215.51999999999998</v>
      </c>
      <c r="H22" s="14" t="s">
        <v>24</v>
      </c>
      <c r="J22" s="14"/>
      <c r="K22" s="14"/>
    </row>
    <row r="23" spans="1:11" ht="12.75">
      <c r="A23" s="9" t="s">
        <v>19</v>
      </c>
      <c r="B23" s="44"/>
      <c r="C23" s="4">
        <v>22500</v>
      </c>
      <c r="D23" s="47">
        <f>SUM(D20:D22)</f>
        <v>36200</v>
      </c>
      <c r="F23" s="46">
        <v>11224</v>
      </c>
      <c r="G23" s="2"/>
      <c r="H23" s="14">
        <f>SUM(G20:G22)</f>
        <v>1860.48</v>
      </c>
      <c r="J23" s="2">
        <f>H23-G23</f>
        <v>1860.48</v>
      </c>
      <c r="K23" s="14">
        <f>H48</f>
        <v>4761</v>
      </c>
    </row>
    <row r="24" spans="2:11" ht="12.75">
      <c r="B24" s="44"/>
      <c r="C24" s="2"/>
      <c r="D24" s="46"/>
      <c r="E24" s="2"/>
      <c r="F24" s="3"/>
      <c r="G24" s="2"/>
      <c r="H24" s="13"/>
      <c r="J24" s="14"/>
      <c r="K24" s="14"/>
    </row>
    <row r="25" spans="1:11" ht="12.75">
      <c r="A25" t="s">
        <v>44</v>
      </c>
      <c r="B25" s="44">
        <v>10</v>
      </c>
      <c r="D25" s="46">
        <f>B49*$B$44</f>
        <v>8000</v>
      </c>
      <c r="E25" s="2">
        <f>ROUND(F28*$B$56,2)</f>
        <v>3970.8</v>
      </c>
      <c r="G25" s="2">
        <f>(D25-E25)/B25</f>
        <v>402.91999999999996</v>
      </c>
      <c r="H25" s="13"/>
      <c r="J25" s="14"/>
      <c r="K25" s="14"/>
    </row>
    <row r="26" spans="1:11" ht="12.75">
      <c r="A26" t="s">
        <v>9</v>
      </c>
      <c r="B26" s="44">
        <v>5</v>
      </c>
      <c r="C26" s="2"/>
      <c r="D26" s="46">
        <v>5000</v>
      </c>
      <c r="E26" s="2">
        <f>ROUND(F28*$B$57,2)</f>
        <v>4963.5</v>
      </c>
      <c r="G26" s="2">
        <f>(D26-E26)/B26</f>
        <v>7.3</v>
      </c>
      <c r="H26" s="13"/>
      <c r="J26" s="14"/>
      <c r="K26" s="14"/>
    </row>
    <row r="27" spans="1:11" ht="12.75">
      <c r="A27" t="s">
        <v>16</v>
      </c>
      <c r="B27" s="44">
        <v>5</v>
      </c>
      <c r="C27" s="2"/>
      <c r="D27" s="46">
        <v>1000</v>
      </c>
      <c r="E27" s="2">
        <f>ROUND(F28*$B$59,2)</f>
        <v>992.7</v>
      </c>
      <c r="F27" s="2" t="s">
        <v>24</v>
      </c>
      <c r="G27" s="2">
        <f>(D27-E27)/B27</f>
        <v>1.4599999999999909</v>
      </c>
      <c r="H27" s="14" t="s">
        <v>24</v>
      </c>
      <c r="J27" s="14"/>
      <c r="K27" s="14"/>
    </row>
    <row r="28" spans="1:11" ht="12.75">
      <c r="A28" s="9" t="s">
        <v>18</v>
      </c>
      <c r="B28" s="44"/>
      <c r="C28" s="4">
        <v>8000</v>
      </c>
      <c r="D28" s="47">
        <f>SUM(D25:D27)</f>
        <v>14000</v>
      </c>
      <c r="E28" s="2"/>
      <c r="F28" s="46">
        <v>9927</v>
      </c>
      <c r="G28" s="2"/>
      <c r="H28" s="14">
        <f>SUM(G25:G27)</f>
        <v>411.67999999999995</v>
      </c>
      <c r="J28" s="2">
        <f>H28-G28</f>
        <v>411.67999999999995</v>
      </c>
      <c r="K28" s="14">
        <f>H49</f>
        <v>1622</v>
      </c>
    </row>
    <row r="29" spans="2:11" ht="12.75">
      <c r="B29" s="44"/>
      <c r="C29" s="2"/>
      <c r="D29" s="46"/>
      <c r="E29" s="2"/>
      <c r="F29" s="3"/>
      <c r="G29" s="2"/>
      <c r="H29" s="13"/>
      <c r="J29" s="14"/>
      <c r="K29" s="14"/>
    </row>
    <row r="30" spans="1:11" ht="12.75">
      <c r="A30" t="s">
        <v>45</v>
      </c>
      <c r="B30" s="44">
        <v>15</v>
      </c>
      <c r="C30" s="2"/>
      <c r="D30" s="46">
        <f>B50*$B$44</f>
        <v>12000</v>
      </c>
      <c r="E30" s="2">
        <f>ROUND(F32*$B$56,2)</f>
        <v>1280.4</v>
      </c>
      <c r="G30" s="2">
        <f>(D30-E30)/B30</f>
        <v>714.64</v>
      </c>
      <c r="H30" s="13"/>
      <c r="J30" s="14"/>
      <c r="K30" s="14"/>
    </row>
    <row r="31" spans="1:11" ht="12.75">
      <c r="A31" t="s">
        <v>21</v>
      </c>
      <c r="B31" s="44">
        <v>15</v>
      </c>
      <c r="C31" s="2"/>
      <c r="D31" s="46">
        <v>10000</v>
      </c>
      <c r="E31" s="2">
        <f>ROUND(F32*$B$57,2)</f>
        <v>1600.5</v>
      </c>
      <c r="G31" s="2">
        <f>(D31-E31)/B31</f>
        <v>559.9666666666667</v>
      </c>
      <c r="H31" s="13"/>
      <c r="J31" s="14"/>
      <c r="K31" s="14"/>
    </row>
    <row r="32" spans="1:11" ht="12.75">
      <c r="A32" s="9" t="s">
        <v>20</v>
      </c>
      <c r="B32" s="44"/>
      <c r="C32" s="4"/>
      <c r="D32" s="47">
        <f>D30+D31</f>
        <v>22000</v>
      </c>
      <c r="E32" s="2"/>
      <c r="F32" s="46">
        <v>3201</v>
      </c>
      <c r="G32" s="2"/>
      <c r="H32" s="14">
        <f>SUM(G30:G31)</f>
        <v>1274.6066666666666</v>
      </c>
      <c r="J32" s="2">
        <f>H32-G32</f>
        <v>1274.6066666666666</v>
      </c>
      <c r="K32" s="14">
        <f>H50</f>
        <v>-8350</v>
      </c>
    </row>
    <row r="33" spans="2:11" ht="12.75">
      <c r="B33" s="3"/>
      <c r="C33" s="2"/>
      <c r="D33" s="32"/>
      <c r="E33" s="2"/>
      <c r="G33" s="2"/>
      <c r="H33" s="13"/>
      <c r="J33" s="14"/>
      <c r="K33" s="14"/>
    </row>
    <row r="34" spans="2:11" ht="12.75">
      <c r="B34" s="3"/>
      <c r="C34" s="2"/>
      <c r="D34" s="32"/>
      <c r="E34" s="2"/>
      <c r="F34" s="2"/>
      <c r="G34" s="2"/>
      <c r="H34" s="13"/>
      <c r="J34" s="14"/>
      <c r="K34" s="14"/>
    </row>
    <row r="35" spans="1:11" ht="12.75">
      <c r="A35" t="s">
        <v>59</v>
      </c>
      <c r="B35" s="3"/>
      <c r="C35" s="3"/>
      <c r="D35" s="3"/>
      <c r="E35" s="2">
        <v>3816</v>
      </c>
      <c r="F35" s="2">
        <f>E35</f>
        <v>3816</v>
      </c>
      <c r="H35" s="14"/>
      <c r="J35" s="14"/>
      <c r="K35" s="14"/>
    </row>
    <row r="36" spans="2:11" ht="12.75">
      <c r="B36" s="3"/>
      <c r="C36" s="2"/>
      <c r="D36" s="32"/>
      <c r="E36" s="2"/>
      <c r="F36" s="2"/>
      <c r="G36" s="2"/>
      <c r="H36" s="13"/>
      <c r="J36" s="14"/>
      <c r="K36" s="14"/>
    </row>
    <row r="37" spans="1:11" ht="12.75">
      <c r="A37" t="s">
        <v>12</v>
      </c>
      <c r="B37" s="3"/>
      <c r="C37" s="2">
        <v>33914</v>
      </c>
      <c r="D37" s="32"/>
      <c r="E37" s="2">
        <v>0</v>
      </c>
      <c r="F37" s="2"/>
      <c r="G37" s="2"/>
      <c r="H37" s="15"/>
      <c r="J37" s="14"/>
      <c r="K37" s="51"/>
    </row>
    <row r="38" spans="2:11" ht="12.75">
      <c r="B38" s="3"/>
      <c r="D38" s="2"/>
      <c r="E38" s="2"/>
      <c r="F38" s="2"/>
      <c r="G38" s="2"/>
      <c r="J38" s="1"/>
      <c r="K38" s="1"/>
    </row>
    <row r="39" spans="1:11" ht="12.75">
      <c r="A39" s="9" t="s">
        <v>26</v>
      </c>
      <c r="B39" s="3"/>
      <c r="C39" s="4">
        <f>C13+C18+C23+C28+C32+C37</f>
        <v>228007</v>
      </c>
      <c r="D39" s="4">
        <f>D13+D18+D23+D28+D32</f>
        <v>256700</v>
      </c>
      <c r="E39" s="5">
        <f>SUM(E6:E37)</f>
        <v>73665.90000000001</v>
      </c>
      <c r="F39" s="11">
        <f>F13+F18+F23+F28+F32+F35</f>
        <v>73986</v>
      </c>
      <c r="G39" s="10" t="s">
        <v>24</v>
      </c>
      <c r="H39" s="11">
        <f>H13+H18+H23+H28+H32</f>
        <v>13050.298833333334</v>
      </c>
      <c r="J39" s="11">
        <f>J13+J18+J23+J28+J32</f>
        <v>10619.793333333333</v>
      </c>
      <c r="K39" s="11">
        <f>K13+K18+K23+K28+K32</f>
        <v>9415</v>
      </c>
    </row>
    <row r="42" spans="1:2" ht="12.75">
      <c r="A42" t="s">
        <v>60</v>
      </c>
      <c r="B42" s="44">
        <v>70</v>
      </c>
    </row>
    <row r="44" spans="1:8" ht="12.75">
      <c r="A44" s="30" t="s">
        <v>46</v>
      </c>
      <c r="B44" s="48">
        <v>4000</v>
      </c>
      <c r="D44" s="18"/>
      <c r="E44" s="25" t="s">
        <v>39</v>
      </c>
      <c r="F44" s="25" t="s">
        <v>40</v>
      </c>
      <c r="G44" s="25"/>
      <c r="H44" s="19" t="s">
        <v>33</v>
      </c>
    </row>
    <row r="45" spans="1:8" ht="12.75">
      <c r="A45" s="31"/>
      <c r="B45" s="21"/>
      <c r="C45" s="1" t="s">
        <v>49</v>
      </c>
      <c r="D45" s="20"/>
      <c r="E45" s="13"/>
      <c r="F45" s="13"/>
      <c r="G45" s="13"/>
      <c r="H45" s="21"/>
    </row>
    <row r="46" spans="1:8" ht="12.75">
      <c r="A46" s="20" t="s">
        <v>47</v>
      </c>
      <c r="B46" s="21"/>
      <c r="D46" s="20" t="s">
        <v>41</v>
      </c>
      <c r="E46" s="26">
        <f>2000+3816+23820</f>
        <v>29636</v>
      </c>
      <c r="F46" s="26">
        <f>2000+3816+16695</f>
        <v>22511</v>
      </c>
      <c r="G46" s="13"/>
      <c r="H46" s="23">
        <f>E46-F46</f>
        <v>7125</v>
      </c>
    </row>
    <row r="47" spans="1:8" ht="12.75">
      <c r="A47" s="20" t="str">
        <f>D47</f>
        <v>LCA 1</v>
      </c>
      <c r="B47" s="21">
        <v>10</v>
      </c>
      <c r="C47" s="1">
        <v>10</v>
      </c>
      <c r="D47" s="20" t="s">
        <v>34</v>
      </c>
      <c r="E47" s="26">
        <v>11840</v>
      </c>
      <c r="F47" s="26">
        <v>7583</v>
      </c>
      <c r="G47" s="26"/>
      <c r="H47" s="23">
        <f>E47-F47</f>
        <v>4257</v>
      </c>
    </row>
    <row r="48" spans="1:8" ht="12.75">
      <c r="A48" s="20" t="str">
        <f>D48</f>
        <v>LCA 2</v>
      </c>
      <c r="B48" s="21">
        <v>7</v>
      </c>
      <c r="C48" s="1">
        <v>8</v>
      </c>
      <c r="D48" s="20" t="s">
        <v>35</v>
      </c>
      <c r="E48" s="26">
        <v>11450</v>
      </c>
      <c r="F48" s="26">
        <v>6689</v>
      </c>
      <c r="G48" s="26"/>
      <c r="H48" s="23">
        <f>E48-F48</f>
        <v>4761</v>
      </c>
    </row>
    <row r="49" spans="1:8" ht="12.75">
      <c r="A49" s="20" t="str">
        <f>D49</f>
        <v>LCA 3</v>
      </c>
      <c r="B49" s="21">
        <v>2</v>
      </c>
      <c r="C49" s="1">
        <v>6</v>
      </c>
      <c r="D49" s="20" t="s">
        <v>36</v>
      </c>
      <c r="E49" s="26">
        <v>8864</v>
      </c>
      <c r="F49" s="26">
        <v>7242</v>
      </c>
      <c r="G49" s="26"/>
      <c r="H49" s="23">
        <f>E49-F49</f>
        <v>1622</v>
      </c>
    </row>
    <row r="50" spans="1:8" ht="12.75">
      <c r="A50" s="41" t="str">
        <f>D50</f>
        <v>LCA 4</v>
      </c>
      <c r="B50" s="28">
        <v>3</v>
      </c>
      <c r="C50" s="1">
        <v>4</v>
      </c>
      <c r="D50" s="20" t="s">
        <v>37</v>
      </c>
      <c r="E50" s="26">
        <v>2388</v>
      </c>
      <c r="F50" s="26">
        <v>10738</v>
      </c>
      <c r="G50" s="26"/>
      <c r="H50" s="23">
        <f>E50-F50</f>
        <v>-8350</v>
      </c>
    </row>
    <row r="51" spans="4:8" ht="12.75">
      <c r="D51" s="24"/>
      <c r="E51" s="27"/>
      <c r="F51" s="27"/>
      <c r="G51" s="27"/>
      <c r="H51" s="28"/>
    </row>
    <row r="52" spans="5:9" ht="12.75">
      <c r="E52" s="27">
        <f>SUM(E46:E50)</f>
        <v>64178</v>
      </c>
      <c r="F52" s="27">
        <f>SUM(F46:F50)</f>
        <v>54763</v>
      </c>
      <c r="H52" s="29">
        <f>SUM(H46:H50)</f>
        <v>9415</v>
      </c>
      <c r="I52" s="22"/>
    </row>
    <row r="54" spans="1:8" ht="12.75">
      <c r="A54" s="9" t="s">
        <v>56</v>
      </c>
      <c r="C54" s="36" t="s">
        <v>50</v>
      </c>
      <c r="D54" s="33"/>
      <c r="E54" s="33" t="str">
        <f>D47</f>
        <v>LCA 1</v>
      </c>
      <c r="F54" s="33" t="str">
        <f>D48</f>
        <v>LCA 2</v>
      </c>
      <c r="G54" s="33" t="str">
        <f>D49</f>
        <v>LCA 3</v>
      </c>
      <c r="H54" s="34" t="str">
        <f>D50</f>
        <v>LCA 4</v>
      </c>
    </row>
    <row r="55" spans="1:8" ht="12.75">
      <c r="A55" t="s">
        <v>57</v>
      </c>
      <c r="C55" s="31"/>
      <c r="D55" s="8"/>
      <c r="E55" s="8"/>
      <c r="F55" s="8"/>
      <c r="G55" s="8"/>
      <c r="H55" s="21"/>
    </row>
    <row r="56" spans="1:8" ht="12.75">
      <c r="A56" t="s">
        <v>55</v>
      </c>
      <c r="B56" s="49">
        <v>0.4</v>
      </c>
      <c r="C56" s="31" t="s">
        <v>52</v>
      </c>
      <c r="D56" s="8"/>
      <c r="E56" s="10">
        <f>(G15/B47)/4</f>
        <v>57.854666666666674</v>
      </c>
      <c r="F56" s="10">
        <f>(G20/B48)/4</f>
        <v>55.97714285714286</v>
      </c>
      <c r="G56" s="10">
        <f>(G25/B49)/4</f>
        <v>50.364999999999995</v>
      </c>
      <c r="H56" s="35">
        <f>(G30/B50)/4</f>
        <v>59.553333333333335</v>
      </c>
    </row>
    <row r="57" spans="1:8" ht="12.75">
      <c r="A57" t="s">
        <v>64</v>
      </c>
      <c r="B57" s="49">
        <v>0.5</v>
      </c>
      <c r="C57" s="31" t="s">
        <v>51</v>
      </c>
      <c r="D57" s="8"/>
      <c r="E57" s="10">
        <f>G16/C47/4</f>
        <v>6.955</v>
      </c>
      <c r="F57" s="10">
        <f>G21/C48/4</f>
        <v>2.425</v>
      </c>
      <c r="G57" s="10">
        <f>G26/C49/4</f>
        <v>0.30416666666666664</v>
      </c>
      <c r="H57" s="35">
        <f>G31/C50/4</f>
        <v>34.99791666666667</v>
      </c>
    </row>
    <row r="58" spans="1:8" ht="12.75">
      <c r="A58" t="s">
        <v>65</v>
      </c>
      <c r="C58" s="31" t="s">
        <v>53</v>
      </c>
      <c r="D58" s="8"/>
      <c r="E58" s="10">
        <f>G17/C47/4</f>
        <v>8.391</v>
      </c>
      <c r="F58" s="10">
        <f>G22/C48/4</f>
        <v>6.734999999999999</v>
      </c>
      <c r="G58" s="10">
        <f>G27/C49/4</f>
        <v>0.060833333333332955</v>
      </c>
      <c r="H58" s="35"/>
    </row>
    <row r="59" spans="1:8" ht="12.75">
      <c r="A59" t="s">
        <v>53</v>
      </c>
      <c r="B59" s="49">
        <v>0.1</v>
      </c>
      <c r="C59" s="20"/>
      <c r="D59" s="8"/>
      <c r="E59" s="10"/>
      <c r="F59" s="10"/>
      <c r="G59" s="10"/>
      <c r="H59" s="35"/>
    </row>
    <row r="60" spans="3:8" ht="12.75">
      <c r="C60" s="20"/>
      <c r="D60" s="8"/>
      <c r="E60" s="8"/>
      <c r="F60" s="8"/>
      <c r="G60" s="8"/>
      <c r="H60" s="21"/>
    </row>
    <row r="61" spans="3:8" ht="12.75">
      <c r="C61" s="37" t="s">
        <v>54</v>
      </c>
      <c r="D61" s="38"/>
      <c r="E61" s="39">
        <f>SUM(E56:E58)</f>
        <v>73.20066666666668</v>
      </c>
      <c r="F61" s="39">
        <f>SUM(F56:F58)</f>
        <v>65.13714285714286</v>
      </c>
      <c r="G61" s="39">
        <f>SUM(G56:G58)</f>
        <v>50.73</v>
      </c>
      <c r="H61" s="40">
        <f>SUM(H56:H58)</f>
        <v>94.55125000000001</v>
      </c>
    </row>
    <row r="62" ht="12.75">
      <c r="A62" s="9" t="s">
        <v>58</v>
      </c>
    </row>
    <row r="63" spans="1:2" ht="12.75">
      <c r="A63" t="str">
        <f aca="true" t="shared" si="1" ref="A63:A69">A6</f>
        <v>Playground</v>
      </c>
      <c r="B63" s="43">
        <f>D6/$D$13</f>
        <v>0.0599250936329588</v>
      </c>
    </row>
    <row r="64" spans="1:2" ht="12.75">
      <c r="A64" t="str">
        <f t="shared" si="1"/>
        <v>Pool</v>
      </c>
      <c r="B64" s="43">
        <f aca="true" t="shared" si="2" ref="B64:B69">D7/$D$13</f>
        <v>0.18726591760299627</v>
      </c>
    </row>
    <row r="65" spans="1:2" ht="12.75">
      <c r="A65" t="str">
        <f t="shared" si="1"/>
        <v>Spa</v>
      </c>
      <c r="B65" s="43">
        <f t="shared" si="2"/>
        <v>0.11235955056179775</v>
      </c>
    </row>
    <row r="66" spans="1:2" ht="12.75">
      <c r="A66" t="str">
        <f t="shared" si="1"/>
        <v>Pool Structure &amp; Restrooms</v>
      </c>
      <c r="B66" s="43">
        <f t="shared" si="2"/>
        <v>0.5243445692883895</v>
      </c>
    </row>
    <row r="67" spans="1:2" ht="12.75">
      <c r="A67" t="str">
        <f t="shared" si="1"/>
        <v>Tennis Court / Basketball</v>
      </c>
      <c r="B67" s="43">
        <f t="shared" si="2"/>
        <v>0.0449438202247191</v>
      </c>
    </row>
    <row r="68" spans="1:2" ht="12.75">
      <c r="A68" t="str">
        <f t="shared" si="1"/>
        <v>Main Equipment Shed</v>
      </c>
      <c r="B68" s="43">
        <f t="shared" si="2"/>
        <v>0.0599250936329588</v>
      </c>
    </row>
    <row r="69" spans="1:2" ht="12.75">
      <c r="A69" t="str">
        <f t="shared" si="1"/>
        <v>Small Bridge</v>
      </c>
      <c r="B69" s="43">
        <f t="shared" si="2"/>
        <v>0.011235955056179775</v>
      </c>
    </row>
    <row r="71" ht="12.75">
      <c r="B71" s="43">
        <f>SUM(B63:B69)</f>
        <v>1</v>
      </c>
    </row>
  </sheetData>
  <sheetProtection/>
  <printOptions/>
  <pageMargins left="0.75" right="0.75" top="0.5" bottom="0.5" header="0.5" footer="0.5"/>
  <pageSetup horizontalDpi="600" verticalDpi="600" orientation="landscape" scale="96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Scott</dc:creator>
  <cp:keywords/>
  <dc:description/>
  <cp:lastModifiedBy>Greg Scott</cp:lastModifiedBy>
  <cp:lastPrinted>2005-04-18T17:02:15Z</cp:lastPrinted>
  <dcterms:created xsi:type="dcterms:W3CDTF">2004-12-18T05:21:15Z</dcterms:created>
  <dcterms:modified xsi:type="dcterms:W3CDTF">2011-07-31T01:42:04Z</dcterms:modified>
  <cp:category/>
  <cp:version/>
  <cp:contentType/>
  <cp:contentStatus/>
</cp:coreProperties>
</file>